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055" windowHeight="9330"/>
  </bookViews>
  <sheets>
    <sheet name="Sheet3" sheetId="4" r:id="rId1"/>
  </sheets>
  <calcPr calcId="145621"/>
</workbook>
</file>

<file path=xl/calcChain.xml><?xml version="1.0" encoding="utf-8"?>
<calcChain xmlns="http://schemas.openxmlformats.org/spreadsheetml/2006/main">
  <c r="C23" i="4" l="1"/>
  <c r="O11" i="4"/>
  <c r="O15" i="4" s="1"/>
  <c r="K11" i="4"/>
  <c r="K15" i="4" s="1"/>
  <c r="G11" i="4"/>
  <c r="G13" i="4" s="1"/>
  <c r="K14" i="4"/>
  <c r="C22" i="4"/>
  <c r="C24" i="4" s="1"/>
  <c r="C13" i="4"/>
  <c r="C9" i="4"/>
  <c r="C7" i="4"/>
  <c r="K13" i="4" l="1"/>
  <c r="G15" i="4"/>
  <c r="O13" i="4"/>
  <c r="G14" i="4"/>
  <c r="O14" i="4"/>
  <c r="C26" i="4"/>
  <c r="C15" i="4"/>
  <c r="G18" i="4" l="1"/>
  <c r="G24" i="4" s="1"/>
  <c r="G25" i="4" s="1"/>
  <c r="K18" i="4"/>
  <c r="O18" i="4"/>
  <c r="G20" i="4" l="1"/>
  <c r="G21" i="4" s="1"/>
  <c r="G22" i="4" s="1"/>
  <c r="O20" i="4"/>
  <c r="O21" i="4" s="1"/>
  <c r="O22" i="4" s="1"/>
  <c r="O24" i="4"/>
  <c r="O25" i="4" s="1"/>
  <c r="K20" i="4"/>
  <c r="K21" i="4" s="1"/>
  <c r="K22" i="4" s="1"/>
  <c r="K24" i="4"/>
  <c r="K25" i="4" s="1"/>
</calcChain>
</file>

<file path=xl/sharedStrings.xml><?xml version="1.0" encoding="utf-8"?>
<sst xmlns="http://schemas.openxmlformats.org/spreadsheetml/2006/main" count="109" uniqueCount="45">
  <si>
    <t>Wheel Diameter</t>
  </si>
  <si>
    <t>Wheel Circumference</t>
  </si>
  <si>
    <t>Spur Gear</t>
  </si>
  <si>
    <t>teeth</t>
  </si>
  <si>
    <t>to 1</t>
  </si>
  <si>
    <t>RPM</t>
  </si>
  <si>
    <t>in</t>
  </si>
  <si>
    <t>Pinion Gear</t>
  </si>
  <si>
    <t>Gear Ratio at Motor</t>
  </si>
  <si>
    <t>in/s</t>
  </si>
  <si>
    <t>in/min</t>
  </si>
  <si>
    <t>Effective car gear ratio</t>
  </si>
  <si>
    <t>oz-in</t>
  </si>
  <si>
    <t>stall torque</t>
  </si>
  <si>
    <t>no load RPM</t>
  </si>
  <si>
    <t>no load current</t>
  </si>
  <si>
    <t>mA</t>
  </si>
  <si>
    <t xml:space="preserve">stall current </t>
  </si>
  <si>
    <t>A</t>
  </si>
  <si>
    <t>9.7:1 Metal Gearmotor 25Dx48L mm HP</t>
  </si>
  <si>
    <t>force at wheel</t>
  </si>
  <si>
    <t>9.7:1 Metal Gearmotor 25Dx48L mm</t>
  </si>
  <si>
    <t>%</t>
  </si>
  <si>
    <t>ozf</t>
  </si>
  <si>
    <t>current draw</t>
  </si>
  <si>
    <t>motor speed</t>
  </si>
  <si>
    <t>approx mass of car</t>
  </si>
  <si>
    <t>Newtons</t>
  </si>
  <si>
    <t>KG</t>
  </si>
  <si>
    <t>m/s/s</t>
  </si>
  <si>
    <t>acceleration</t>
  </si>
  <si>
    <t>torque generated</t>
  </si>
  <si>
    <t>N</t>
  </si>
  <si>
    <t>Torque from rolling friction</t>
  </si>
  <si>
    <t>N-m</t>
  </si>
  <si>
    <t>Torque needed to overcome rolling</t>
  </si>
  <si>
    <t>4.4:1 Metal Gearmotor 25Dx48L mm</t>
  </si>
  <si>
    <t>Vehicle Parameters</t>
  </si>
  <si>
    <t>estimated rolling fric coef</t>
  </si>
  <si>
    <t>estimated friction from wheel</t>
  </si>
  <si>
    <t>estimated gear eff</t>
  </si>
  <si>
    <t>torque at wheel incl. car's gear ratio</t>
  </si>
  <si>
    <t>Gear Ratio at Differential</t>
  </si>
  <si>
    <t>Torque load (10-30)</t>
  </si>
  <si>
    <t>car speed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</si>
</sst>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9" applyNumberFormat="0" applyAlignment="0" applyProtection="0"/>
    <xf numFmtId="9" fontId="4" fillId="0" borderId="0" applyFont="0" applyFill="0" applyBorder="0" applyAlignment="0" applyProtection="0"/>
  </cellStyleXfs>
  <cellXfs count="33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2" xfId="0" applyNumberFormat="1" applyBorder="1"/>
    <xf numFmtId="0" fontId="0" fillId="0" borderId="3" xfId="0" applyBorder="1"/>
    <xf numFmtId="0" fontId="0" fillId="0" borderId="4" xfId="0" applyBorder="1"/>
    <xf numFmtId="2" fontId="0" fillId="0" borderId="0" xfId="0" applyNumberFormat="1" applyBorder="1"/>
    <xf numFmtId="0" fontId="0" fillId="0" borderId="5" xfId="0" applyBorder="1"/>
    <xf numFmtId="2" fontId="2" fillId="3" borderId="9" xfId="2" applyNumberFormat="1"/>
    <xf numFmtId="2" fontId="1" fillId="2" borderId="7" xfId="1" applyNumberFormat="1" applyBorder="1"/>
    <xf numFmtId="0" fontId="1" fillId="2" borderId="8" xfId="1" applyBorder="1"/>
    <xf numFmtId="0" fontId="1" fillId="2" borderId="11" xfId="1" applyBorder="1"/>
    <xf numFmtId="0" fontId="3" fillId="0" borderId="0" xfId="0" applyFont="1"/>
    <xf numFmtId="0" fontId="0" fillId="0" borderId="6" xfId="0" applyBorder="1"/>
    <xf numFmtId="2" fontId="0" fillId="0" borderId="7" xfId="0" applyNumberFormat="1" applyBorder="1"/>
    <xf numFmtId="0" fontId="0" fillId="0" borderId="8" xfId="0" applyBorder="1"/>
    <xf numFmtId="0" fontId="0" fillId="0" borderId="2" xfId="0" applyBorder="1"/>
    <xf numFmtId="0" fontId="0" fillId="0" borderId="0" xfId="0" applyBorder="1"/>
    <xf numFmtId="0" fontId="0" fillId="0" borderId="7" xfId="0" applyBorder="1"/>
    <xf numFmtId="2" fontId="1" fillId="2" borderId="0" xfId="1" applyNumberFormat="1" applyBorder="1"/>
    <xf numFmtId="0" fontId="1" fillId="2" borderId="5" xfId="1" applyBorder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0" fontId="1" fillId="2" borderId="6" xfId="1" applyBorder="1" applyAlignment="1">
      <alignment wrapText="1"/>
    </xf>
    <xf numFmtId="0" fontId="1" fillId="2" borderId="4" xfId="1" applyBorder="1" applyAlignment="1">
      <alignment wrapText="1"/>
    </xf>
    <xf numFmtId="0" fontId="3" fillId="0" borderId="0" xfId="0" applyFont="1" applyAlignment="1"/>
    <xf numFmtId="0" fontId="1" fillId="2" borderId="10" xfId="1" applyBorder="1" applyAlignment="1">
      <alignment wrapText="1"/>
    </xf>
    <xf numFmtId="0" fontId="5" fillId="0" borderId="1" xfId="0" applyFont="1" applyBorder="1" applyAlignment="1">
      <alignment wrapText="1"/>
    </xf>
    <xf numFmtId="10" fontId="2" fillId="3" borderId="9" xfId="2" applyNumberFormat="1"/>
    <xf numFmtId="9" fontId="0" fillId="0" borderId="2" xfId="3" applyFont="1" applyBorder="1"/>
  </cellXfs>
  <cellStyles count="4">
    <cellStyle name="Good" xfId="1" builtinId="26"/>
    <cellStyle name="Input" xfId="2" builtinId="20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26"/>
  <sheetViews>
    <sheetView tabSelected="1" topLeftCell="A3" workbookViewId="0">
      <selection activeCell="C17" sqref="C17"/>
    </sheetView>
  </sheetViews>
  <sheetFormatPr defaultRowHeight="15" x14ac:dyDescent="0.25"/>
  <cols>
    <col min="1" max="1" width="1.5703125" customWidth="1"/>
    <col min="2" max="2" width="25.7109375" style="22" customWidth="1"/>
    <col min="5" max="5" width="1.5703125" customWidth="1"/>
    <col min="6" max="6" width="19.28515625" style="22" customWidth="1"/>
    <col min="7" max="7" width="14.85546875" style="1" customWidth="1"/>
    <col min="9" max="9" width="2.85546875" customWidth="1"/>
    <col min="10" max="10" width="22.42578125" customWidth="1"/>
    <col min="11" max="11" width="10.7109375" customWidth="1"/>
    <col min="13" max="13" width="2.28515625" customWidth="1"/>
    <col min="14" max="14" width="26.28515625" customWidth="1"/>
    <col min="15" max="15" width="10.42578125" customWidth="1"/>
  </cols>
  <sheetData>
    <row r="4" spans="2:16" x14ac:dyDescent="0.25">
      <c r="B4" s="21" t="s">
        <v>37</v>
      </c>
      <c r="F4" s="28" t="s">
        <v>36</v>
      </c>
      <c r="J4" s="28" t="s">
        <v>19</v>
      </c>
      <c r="K4" s="1"/>
      <c r="N4" s="12" t="s">
        <v>21</v>
      </c>
      <c r="O4" s="1"/>
    </row>
    <row r="5" spans="2:16" ht="15.75" thickBot="1" x14ac:dyDescent="0.3"/>
    <row r="6" spans="2:16" x14ac:dyDescent="0.25">
      <c r="B6" s="23" t="s">
        <v>0</v>
      </c>
      <c r="C6" s="3">
        <v>2.35</v>
      </c>
      <c r="D6" s="4" t="s">
        <v>6</v>
      </c>
      <c r="F6" s="23" t="s">
        <v>14</v>
      </c>
      <c r="G6" s="3">
        <v>1280</v>
      </c>
      <c r="H6" s="4" t="s">
        <v>5</v>
      </c>
      <c r="J6" s="2" t="s">
        <v>14</v>
      </c>
      <c r="K6" s="16">
        <v>1010</v>
      </c>
      <c r="L6" s="4" t="s">
        <v>5</v>
      </c>
      <c r="N6" s="2" t="s">
        <v>14</v>
      </c>
      <c r="O6" s="16">
        <v>580</v>
      </c>
      <c r="P6" s="4" t="s">
        <v>5</v>
      </c>
    </row>
    <row r="7" spans="2:16" ht="15.75" thickBot="1" x14ac:dyDescent="0.3">
      <c r="B7" s="24" t="s">
        <v>1</v>
      </c>
      <c r="C7" s="14">
        <f>C6*PI()</f>
        <v>7.3827427359360138</v>
      </c>
      <c r="D7" s="15" t="s">
        <v>6</v>
      </c>
      <c r="F7" s="25" t="s">
        <v>15</v>
      </c>
      <c r="G7" s="6">
        <v>80</v>
      </c>
      <c r="H7" s="7" t="s">
        <v>16</v>
      </c>
      <c r="J7" s="5" t="s">
        <v>15</v>
      </c>
      <c r="K7" s="17">
        <v>450</v>
      </c>
      <c r="L7" s="7" t="s">
        <v>16</v>
      </c>
      <c r="N7" s="5" t="s">
        <v>15</v>
      </c>
      <c r="O7" s="17">
        <v>80</v>
      </c>
      <c r="P7" s="7" t="s">
        <v>16</v>
      </c>
    </row>
    <row r="8" spans="2:16" ht="15.75" thickBot="1" x14ac:dyDescent="0.3">
      <c r="F8" s="25" t="s">
        <v>13</v>
      </c>
      <c r="G8" s="6">
        <v>5</v>
      </c>
      <c r="H8" s="7" t="s">
        <v>12</v>
      </c>
      <c r="J8" s="5" t="s">
        <v>13</v>
      </c>
      <c r="K8" s="17">
        <v>17</v>
      </c>
      <c r="L8" s="7" t="s">
        <v>12</v>
      </c>
      <c r="N8" s="5" t="s">
        <v>13</v>
      </c>
      <c r="O8" s="17">
        <v>11</v>
      </c>
      <c r="P8" s="7" t="s">
        <v>12</v>
      </c>
    </row>
    <row r="9" spans="2:16" ht="30.75" thickBot="1" x14ac:dyDescent="0.3">
      <c r="B9" s="23" t="s">
        <v>42</v>
      </c>
      <c r="C9" s="3">
        <f>2.5/1</f>
        <v>2.5</v>
      </c>
      <c r="D9" s="4" t="s">
        <v>4</v>
      </c>
      <c r="F9" s="24" t="s">
        <v>17</v>
      </c>
      <c r="G9" s="14">
        <v>2.2000000000000002</v>
      </c>
      <c r="H9" s="15" t="s">
        <v>18</v>
      </c>
      <c r="J9" s="13" t="s">
        <v>17</v>
      </c>
      <c r="K9" s="18">
        <v>6</v>
      </c>
      <c r="L9" s="15" t="s">
        <v>18</v>
      </c>
      <c r="N9" s="13" t="s">
        <v>17</v>
      </c>
      <c r="O9" s="18">
        <v>2.2000000000000002</v>
      </c>
      <c r="P9" s="15" t="s">
        <v>18</v>
      </c>
    </row>
    <row r="10" spans="2:16" ht="15.75" thickBot="1" x14ac:dyDescent="0.3">
      <c r="B10" s="25"/>
      <c r="C10" s="6"/>
      <c r="D10" s="7"/>
      <c r="J10" s="22"/>
      <c r="K10" s="1"/>
      <c r="N10" s="22"/>
      <c r="O10" s="1"/>
    </row>
    <row r="11" spans="2:16" x14ac:dyDescent="0.25">
      <c r="B11" s="25" t="s">
        <v>2</v>
      </c>
      <c r="C11" s="6">
        <v>60</v>
      </c>
      <c r="D11" s="7" t="s">
        <v>3</v>
      </c>
      <c r="F11" s="30" t="s">
        <v>43</v>
      </c>
      <c r="G11" s="32">
        <f>$C$17</f>
        <v>0.15</v>
      </c>
      <c r="H11" s="4"/>
      <c r="J11" s="30" t="s">
        <v>43</v>
      </c>
      <c r="K11" s="32">
        <f>$C$17</f>
        <v>0.15</v>
      </c>
      <c r="L11" s="4"/>
      <c r="N11" s="30" t="s">
        <v>43</v>
      </c>
      <c r="O11" s="32">
        <f>$C$17</f>
        <v>0.15</v>
      </c>
      <c r="P11" s="4"/>
    </row>
    <row r="12" spans="2:16" x14ac:dyDescent="0.25">
      <c r="B12" s="25" t="s">
        <v>7</v>
      </c>
      <c r="C12" s="8">
        <v>14</v>
      </c>
      <c r="D12" s="7" t="s">
        <v>3</v>
      </c>
      <c r="F12" s="25"/>
      <c r="G12" s="6"/>
      <c r="H12" s="7"/>
      <c r="J12" s="25"/>
      <c r="K12" s="6"/>
      <c r="L12" s="7"/>
      <c r="N12" s="25"/>
      <c r="O12" s="6"/>
      <c r="P12" s="7"/>
    </row>
    <row r="13" spans="2:16" x14ac:dyDescent="0.25">
      <c r="B13" s="25" t="s">
        <v>8</v>
      </c>
      <c r="C13" s="6">
        <f>C11/C12</f>
        <v>4.2857142857142856</v>
      </c>
      <c r="D13" s="7" t="s">
        <v>4</v>
      </c>
      <c r="F13" s="25" t="s">
        <v>25</v>
      </c>
      <c r="G13" s="6">
        <f>G6*(1-G11)</f>
        <v>1088</v>
      </c>
      <c r="H13" s="7" t="s">
        <v>5</v>
      </c>
      <c r="J13" s="25" t="s">
        <v>25</v>
      </c>
      <c r="K13" s="6">
        <f>K6*(1-K11)</f>
        <v>858.5</v>
      </c>
      <c r="L13" s="7" t="s">
        <v>5</v>
      </c>
      <c r="N13" s="25" t="s">
        <v>25</v>
      </c>
      <c r="O13" s="6">
        <f>O6*(1-O11)</f>
        <v>493</v>
      </c>
      <c r="P13" s="7" t="s">
        <v>5</v>
      </c>
    </row>
    <row r="14" spans="2:16" x14ac:dyDescent="0.25">
      <c r="B14" s="25"/>
      <c r="C14" s="6"/>
      <c r="D14" s="7"/>
      <c r="F14" s="25" t="s">
        <v>24</v>
      </c>
      <c r="G14" s="6">
        <f>G9*G11</f>
        <v>0.33</v>
      </c>
      <c r="H14" s="7" t="s">
        <v>18</v>
      </c>
      <c r="J14" s="25" t="s">
        <v>24</v>
      </c>
      <c r="K14" s="6">
        <f>K9*K11</f>
        <v>0.89999999999999991</v>
      </c>
      <c r="L14" s="7" t="s">
        <v>18</v>
      </c>
      <c r="N14" s="25" t="s">
        <v>24</v>
      </c>
      <c r="O14" s="6">
        <f>O9*O11</f>
        <v>0.33</v>
      </c>
      <c r="P14" s="7" t="s">
        <v>18</v>
      </c>
    </row>
    <row r="15" spans="2:16" ht="15.75" thickBot="1" x14ac:dyDescent="0.3">
      <c r="B15" s="26" t="s">
        <v>11</v>
      </c>
      <c r="C15" s="9">
        <f>C13*C9</f>
        <v>10.714285714285714</v>
      </c>
      <c r="D15" s="10" t="s">
        <v>4</v>
      </c>
      <c r="F15" s="25" t="s">
        <v>31</v>
      </c>
      <c r="G15" s="6">
        <f>G8*G11</f>
        <v>0.75</v>
      </c>
      <c r="H15" s="7" t="s">
        <v>12</v>
      </c>
      <c r="J15" s="25" t="s">
        <v>31</v>
      </c>
      <c r="K15" s="6">
        <f>K8*K11</f>
        <v>2.5499999999999998</v>
      </c>
      <c r="L15" s="7" t="s">
        <v>12</v>
      </c>
      <c r="N15" s="25" t="s">
        <v>31</v>
      </c>
      <c r="O15" s="6">
        <f>O8*O11</f>
        <v>1.65</v>
      </c>
      <c r="P15" s="7" t="s">
        <v>12</v>
      </c>
    </row>
    <row r="16" spans="2:16" ht="15.75" thickBot="1" x14ac:dyDescent="0.3">
      <c r="B16"/>
      <c r="F16" s="25"/>
      <c r="G16" s="6"/>
      <c r="H16" s="7"/>
      <c r="J16" s="25"/>
      <c r="K16" s="6"/>
      <c r="L16" s="7"/>
      <c r="N16" s="25"/>
      <c r="O16" s="6"/>
      <c r="P16" s="7"/>
    </row>
    <row r="17" spans="2:16" ht="15.75" thickBot="1" x14ac:dyDescent="0.3">
      <c r="B17" s="29" t="s">
        <v>43</v>
      </c>
      <c r="C17" s="31">
        <v>0.15</v>
      </c>
      <c r="D17" s="11"/>
      <c r="F17" s="25"/>
      <c r="G17" s="6"/>
      <c r="H17" s="7"/>
      <c r="J17" s="25"/>
      <c r="K17" s="6"/>
      <c r="L17" s="7"/>
      <c r="N17" s="25"/>
      <c r="O17" s="6"/>
      <c r="P17" s="7"/>
    </row>
    <row r="18" spans="2:16" ht="30.75" thickBot="1" x14ac:dyDescent="0.3">
      <c r="F18" s="27" t="s">
        <v>41</v>
      </c>
      <c r="G18" s="19">
        <f>G15*$C$15</f>
        <v>8.0357142857142847</v>
      </c>
      <c r="H18" s="20" t="s">
        <v>12</v>
      </c>
      <c r="J18" s="27" t="s">
        <v>41</v>
      </c>
      <c r="K18" s="19">
        <f>K15*$C$15</f>
        <v>27.321428571428566</v>
      </c>
      <c r="L18" s="20" t="s">
        <v>12</v>
      </c>
      <c r="N18" s="27" t="s">
        <v>41</v>
      </c>
      <c r="O18" s="19">
        <f>O15*$C$15</f>
        <v>17.678571428571427</v>
      </c>
      <c r="P18" s="20" t="s">
        <v>12</v>
      </c>
    </row>
    <row r="19" spans="2:16" x14ac:dyDescent="0.25">
      <c r="B19" s="23" t="s">
        <v>26</v>
      </c>
      <c r="C19" s="3">
        <v>0.65</v>
      </c>
      <c r="D19" s="4" t="s">
        <v>28</v>
      </c>
      <c r="F19" s="25"/>
      <c r="G19" s="6"/>
      <c r="H19" s="7"/>
      <c r="J19" s="25"/>
      <c r="K19" s="6"/>
      <c r="L19" s="7"/>
      <c r="N19" s="25"/>
      <c r="O19" s="6"/>
      <c r="P19" s="7"/>
    </row>
    <row r="20" spans="2:16" x14ac:dyDescent="0.25">
      <c r="B20" s="25"/>
      <c r="C20" s="6"/>
      <c r="D20" s="7"/>
      <c r="F20" s="25" t="s">
        <v>20</v>
      </c>
      <c r="G20" s="6">
        <f>G18/$C$6/2</f>
        <v>1.7097264437689967</v>
      </c>
      <c r="H20" s="7" t="s">
        <v>23</v>
      </c>
      <c r="J20" s="25" t="s">
        <v>20</v>
      </c>
      <c r="K20" s="6">
        <f>K18/$C$6/2</f>
        <v>5.8130699088145885</v>
      </c>
      <c r="L20" s="7" t="s">
        <v>23</v>
      </c>
      <c r="N20" s="25" t="s">
        <v>20</v>
      </c>
      <c r="O20" s="6">
        <f>O18/$C$6/2</f>
        <v>3.761398176291793</v>
      </c>
      <c r="P20" s="7" t="s">
        <v>23</v>
      </c>
    </row>
    <row r="21" spans="2:16" ht="15" customHeight="1" x14ac:dyDescent="0.25">
      <c r="B21" s="25" t="s">
        <v>38</v>
      </c>
      <c r="C21" s="6">
        <v>0.05</v>
      </c>
      <c r="D21" s="7"/>
      <c r="F21" s="25" t="s">
        <v>20</v>
      </c>
      <c r="G21" s="6">
        <f>G20*0.27801385</f>
        <v>0.47532763107902731</v>
      </c>
      <c r="H21" s="7" t="s">
        <v>27</v>
      </c>
      <c r="J21" s="25" t="s">
        <v>20</v>
      </c>
      <c r="K21" s="6">
        <f>K20*0.27801385</f>
        <v>1.6161139456686928</v>
      </c>
      <c r="L21" s="7" t="s">
        <v>27</v>
      </c>
      <c r="N21" s="25" t="s">
        <v>20</v>
      </c>
      <c r="O21" s="6">
        <f>O20*0.27801385</f>
        <v>1.0457207883738602</v>
      </c>
      <c r="P21" s="7" t="s">
        <v>27</v>
      </c>
    </row>
    <row r="22" spans="2:16" ht="30.75" thickBot="1" x14ac:dyDescent="0.3">
      <c r="B22" s="25" t="s">
        <v>39</v>
      </c>
      <c r="C22" s="6">
        <f>C21*C19*9.8</f>
        <v>0.31850000000000006</v>
      </c>
      <c r="D22" s="7" t="s">
        <v>32</v>
      </c>
      <c r="F22" s="24" t="s">
        <v>30</v>
      </c>
      <c r="G22" s="14">
        <f>G21/$C$19</f>
        <v>0.73127327858311897</v>
      </c>
      <c r="H22" s="15" t="s">
        <v>29</v>
      </c>
      <c r="J22" s="24" t="s">
        <v>30</v>
      </c>
      <c r="K22" s="14">
        <f>K21/$C$19</f>
        <v>2.4863291471826043</v>
      </c>
      <c r="L22" s="15" t="s">
        <v>29</v>
      </c>
      <c r="N22" s="24" t="s">
        <v>30</v>
      </c>
      <c r="O22" s="14">
        <f>O21/$C$19</f>
        <v>1.6088012128828617</v>
      </c>
      <c r="P22" s="15" t="s">
        <v>29</v>
      </c>
    </row>
    <row r="23" spans="2:16" ht="30.75" thickBot="1" x14ac:dyDescent="0.3">
      <c r="B23" s="25" t="s">
        <v>33</v>
      </c>
      <c r="C23" s="6">
        <f>C22*C6*0.0254/2</f>
        <v>9.5056325000000032E-3</v>
      </c>
      <c r="D23" s="7" t="s">
        <v>34</v>
      </c>
      <c r="J23" s="22"/>
      <c r="K23" s="1"/>
      <c r="N23" s="22"/>
      <c r="O23" s="1"/>
    </row>
    <row r="24" spans="2:16" x14ac:dyDescent="0.25">
      <c r="B24" s="25"/>
      <c r="C24" s="6">
        <f>C23*141.6</f>
        <v>1.3459975620000004</v>
      </c>
      <c r="D24" s="7" t="s">
        <v>12</v>
      </c>
      <c r="F24" s="23" t="s">
        <v>44</v>
      </c>
      <c r="G24" s="3">
        <f>(G18-$C$26)/G18/$C$15*G6*$C$7</f>
        <v>697.32254506520007</v>
      </c>
      <c r="H24" s="4" t="s">
        <v>10</v>
      </c>
      <c r="J24" s="23" t="s">
        <v>44</v>
      </c>
      <c r="K24" s="3">
        <f>(K18-$C$26)/K18/$C$15*K6*$C$7</f>
        <v>653.08905508637463</v>
      </c>
      <c r="L24" s="4" t="s">
        <v>10</v>
      </c>
      <c r="N24" s="23" t="s">
        <v>44</v>
      </c>
      <c r="O24" s="3">
        <f>(O18-$C$26)/O18/$C$15*O6*$C$7</f>
        <v>361.61693016321465</v>
      </c>
      <c r="P24" s="4" t="s">
        <v>10</v>
      </c>
    </row>
    <row r="25" spans="2:16" x14ac:dyDescent="0.25">
      <c r="B25" s="25" t="s">
        <v>40</v>
      </c>
      <c r="C25" s="6">
        <v>0.8</v>
      </c>
      <c r="D25" s="7" t="s">
        <v>22</v>
      </c>
      <c r="F25" s="25"/>
      <c r="G25" s="6">
        <f>G24/60</f>
        <v>11.622042417753335</v>
      </c>
      <c r="H25" s="7" t="s">
        <v>9</v>
      </c>
      <c r="J25" s="25"/>
      <c r="K25" s="6">
        <f>K24/60</f>
        <v>10.884817584772911</v>
      </c>
      <c r="L25" s="7" t="s">
        <v>9</v>
      </c>
      <c r="N25" s="25"/>
      <c r="O25" s="6">
        <f>O24/60</f>
        <v>6.0269488360535775</v>
      </c>
      <c r="P25" s="7" t="s">
        <v>9</v>
      </c>
    </row>
    <row r="26" spans="2:16" ht="30.75" thickBot="1" x14ac:dyDescent="0.3">
      <c r="B26" s="26" t="s">
        <v>35</v>
      </c>
      <c r="C26" s="9">
        <f>C24/0.8</f>
        <v>1.6824969525000004</v>
      </c>
      <c r="D26" s="10" t="s">
        <v>12</v>
      </c>
      <c r="F26" s="24"/>
      <c r="G26" s="14"/>
      <c r="H26" s="15"/>
      <c r="J26" s="24"/>
      <c r="K26" s="14"/>
      <c r="L26" s="15"/>
      <c r="N26" s="24"/>
      <c r="O26" s="14"/>
      <c r="P26" s="15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Groeli</dc:creator>
  <cp:lastModifiedBy>Julian Groeli</cp:lastModifiedBy>
  <dcterms:created xsi:type="dcterms:W3CDTF">2015-01-06T05:36:47Z</dcterms:created>
  <dcterms:modified xsi:type="dcterms:W3CDTF">2015-01-19T01:29:05Z</dcterms:modified>
</cp:coreProperties>
</file>